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Calcul du K" sheetId="1" r:id="rId1"/>
    <sheet name="Parois types" sheetId="2" r:id="rId2"/>
    <sheet name="Liste des communes" sheetId="3" r:id="rId3"/>
  </sheets>
  <definedNames>
    <definedName name="_xlnm.Print_Area" localSheetId="0">'Calcul du K'!$B$10:$I$123</definedName>
  </definedNames>
  <calcPr fullCalcOnLoad="1"/>
</workbook>
</file>

<file path=xl/sharedStrings.xml><?xml version="1.0" encoding="utf-8"?>
<sst xmlns="http://schemas.openxmlformats.org/spreadsheetml/2006/main" count="240" uniqueCount="174">
  <si>
    <t>"K55"  et bilan énergétique d'un bâtiment</t>
  </si>
  <si>
    <t>- encodez les données relatives à votre situation dans les cases bleues.</t>
  </si>
  <si>
    <t>- les résultats sont repris dans les cases jaunes.</t>
  </si>
  <si>
    <t>Si vous ne connaissez pas les caractéristiques thermiques exactes de vos parrois, vous pouvez accéder</t>
  </si>
  <si>
    <t>à un catalogue de parois types et de leur coefficient de transmission thermique k, en cliquant ici :</t>
  </si>
  <si>
    <t>1°</t>
  </si>
  <si>
    <t xml:space="preserve">Calcul du niveau d'isolation thermique globale "K" d'un bâtiment </t>
  </si>
  <si>
    <t>(suivant NBN B 62-301)</t>
  </si>
  <si>
    <t>Références du bâtiment</t>
  </si>
  <si>
    <t>Maitre d'ouvrage/Architecte/Auteur du projet</t>
  </si>
  <si>
    <t>N° de dossier :</t>
  </si>
  <si>
    <t>VIGOUROUX JEREMY</t>
  </si>
  <si>
    <t>Date :</t>
  </si>
  <si>
    <t>Parois de la superficie de déperdition thermique</t>
  </si>
  <si>
    <t>U         [W/(m².K)]</t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</si>
  <si>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[m²]</t>
    </r>
  </si>
  <si>
    <r>
      <t>k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 xml:space="preserve">       [W/K]</t>
    </r>
  </si>
  <si>
    <r>
      <t>S</t>
    </r>
    <r>
      <rPr>
        <b/>
        <sz val="8"/>
        <rFont val="Arial"/>
        <family val="2"/>
      </rPr>
      <t xml:space="preserve"> k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</si>
  <si>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a</t>
    </r>
    <r>
      <rPr>
        <b/>
        <vertAlign val="subscript"/>
        <sz val="8"/>
        <rFont val="Arial"/>
        <family val="2"/>
      </rPr>
      <t>j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</si>
  <si>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k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</si>
  <si>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t>1.</t>
  </si>
  <si>
    <r>
      <t>Fenêtres, tabatières, coupoles et autres parois translucides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2,94)</t>
    </r>
  </si>
  <si>
    <t>2.</t>
  </si>
  <si>
    <r>
      <t>Portes extérieures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1,5)</t>
    </r>
  </si>
  <si>
    <t>3.</t>
  </si>
  <si>
    <r>
      <t>Murs extérieurs, façades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0,47)</t>
    </r>
  </si>
  <si>
    <t>4.</t>
  </si>
  <si>
    <t>Toitures (plates, inclinées, …) ou plafonds supérieurs en-dessous des espaces non-protégés (Umax 0,47)</t>
  </si>
  <si>
    <t>5.</t>
  </si>
  <si>
    <t>Planchers au-dessus de l'ambiance extérieure (Umax 0,36)</t>
  </si>
  <si>
    <t>6.</t>
  </si>
  <si>
    <t>Planchers au-dessus d'espaces voisins non à l'abri du gel (vide sanitaire) (Umax 0,43)</t>
  </si>
  <si>
    <t>7.</t>
  </si>
  <si>
    <t>Planchers au-dessus d'espaces voisins à l'abri du gel (caves) (Umax 0,43)</t>
  </si>
  <si>
    <t>8.</t>
  </si>
  <si>
    <t>Planchers sur le sol (Umax 1,2)</t>
  </si>
  <si>
    <t>12.</t>
  </si>
  <si>
    <t xml:space="preserve">TOTAUX (superficie de déperdition) </t>
  </si>
  <si>
    <r>
      <t>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</si>
  <si>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k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</si>
  <si>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t>PONTS THERMIQUES</t>
  </si>
  <si>
    <r>
      <t>k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         [W/(m.K)]</t>
    </r>
  </si>
  <si>
    <r>
      <t>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[m]</t>
    </r>
  </si>
  <si>
    <r>
      <t>k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 xml:space="preserve">j  </t>
    </r>
    <r>
      <rPr>
        <b/>
        <sz val="8"/>
        <rFont val="Arial"/>
        <family val="2"/>
      </rPr>
      <t xml:space="preserve">        [W/K]</t>
    </r>
  </si>
  <si>
    <r>
      <t>S</t>
    </r>
    <r>
      <rPr>
        <b/>
        <sz val="8"/>
        <rFont val="Arial"/>
        <family val="2"/>
      </rPr>
      <t xml:space="preserve"> k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            [W/K]</t>
    </r>
  </si>
  <si>
    <t>13.</t>
  </si>
  <si>
    <t>Suivant les définitions de la NBN 62-002                                   (Umax 0,99)</t>
  </si>
  <si>
    <t>14.</t>
  </si>
  <si>
    <t>DEPERDITION THERMIQUE DE LA SUPERFICIE DE DEPERDITION</t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</si>
  <si>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k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k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</si>
  <si>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>W/K</t>
  </si>
  <si>
    <t>15.</t>
  </si>
  <si>
    <t>COEFFICIENT MOYEN DE TRANSMISSION THERMIQUE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</si>
  <si>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 </t>
    </r>
  </si>
  <si>
    <t>W/m².K</t>
  </si>
  <si>
    <t>16.</t>
  </si>
  <si>
    <t>VOLUME PROTEGE DU BATIMENT</t>
  </si>
  <si>
    <t xml:space="preserve">V = </t>
  </si>
  <si>
    <t>m³</t>
  </si>
  <si>
    <t>17.</t>
  </si>
  <si>
    <t>COMPACITE VOLUMIQUE DU BATIMENT</t>
  </si>
  <si>
    <t xml:space="preserve">V/At = </t>
  </si>
  <si>
    <t>m</t>
  </si>
  <si>
    <t>18.</t>
  </si>
  <si>
    <t>NIVEAU D'ISOLATION THERMIQUE GLOBALE DU BATIMENT</t>
  </si>
  <si>
    <r>
      <t>Si 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1 : k</t>
    </r>
    <r>
      <rPr>
        <b/>
        <vertAlign val="subscript"/>
        <sz val="8"/>
        <rFont val="Arial"/>
        <family val="2"/>
      </rPr>
      <t>s</t>
    </r>
    <r>
      <rPr>
        <b/>
        <sz val="8"/>
        <rFont val="Arial"/>
        <family val="2"/>
      </rPr>
      <t xml:space="preserve"> x 100 =   K...</t>
    </r>
  </si>
  <si>
    <r>
      <t xml:space="preserve">Si 1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4  : k</t>
    </r>
    <r>
      <rPr>
        <b/>
        <vertAlign val="subscript"/>
        <sz val="8"/>
        <rFont val="Arial"/>
        <family val="2"/>
      </rPr>
      <t>s</t>
    </r>
    <r>
      <rPr>
        <b/>
        <sz val="8"/>
        <rFont val="Arial"/>
        <family val="2"/>
      </rPr>
      <t xml:space="preserve"> x 300/(V/A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+2) = K…</t>
    </r>
  </si>
  <si>
    <r>
      <t>Si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4  : k</t>
    </r>
    <r>
      <rPr>
        <b/>
        <vertAlign val="subscript"/>
        <sz val="8"/>
        <rFont val="Arial"/>
        <family val="2"/>
      </rPr>
      <t>s</t>
    </r>
    <r>
      <rPr>
        <b/>
        <sz val="8"/>
        <rFont val="Arial"/>
        <family val="2"/>
      </rPr>
      <t xml:space="preserve"> x 50 = K…</t>
    </r>
  </si>
  <si>
    <t>Puissance production de chaleur</t>
  </si>
  <si>
    <t>w/k . (Ti-Te)=</t>
  </si>
  <si>
    <t>W</t>
  </si>
  <si>
    <t>COEFFICIENT G MOYEN</t>
  </si>
  <si>
    <t>G= w/(m³.(Ti-Te base))</t>
  </si>
  <si>
    <t>W/m³.K</t>
  </si>
  <si>
    <t xml:space="preserve">2° 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</si>
  <si>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</si>
  <si>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>Situation géographique</t>
  </si>
  <si>
    <t>Commune</t>
  </si>
  <si>
    <t>Température extérieure de base</t>
  </si>
  <si>
    <t xml:space="preserve">°C </t>
  </si>
  <si>
    <t>Température extérieure moyenne</t>
  </si>
  <si>
    <t>Brest</t>
  </si>
  <si>
    <t>Durée de la saison de chauffe</t>
  </si>
  <si>
    <t>jours</t>
  </si>
  <si>
    <t>132 j.</t>
  </si>
  <si>
    <t xml:space="preserve">Type de bâtiment </t>
  </si>
  <si>
    <t>Home/Hôpital</t>
  </si>
  <si>
    <t>Bureaux</t>
  </si>
  <si>
    <t>Habitat</t>
  </si>
  <si>
    <t xml:space="preserve">Ecole </t>
  </si>
  <si>
    <t>Température intérieure moyenne des locaux</t>
  </si>
  <si>
    <t>24 °C</t>
  </si>
  <si>
    <t>21°C</t>
  </si>
  <si>
    <t>20 °C</t>
  </si>
  <si>
    <t>Réduction pour coupure de nuit et de WE</t>
  </si>
  <si>
    <t>0 °C</t>
  </si>
  <si>
    <t>3 °C</t>
  </si>
  <si>
    <t>2 °C</t>
  </si>
  <si>
    <t>6 °C (*)</t>
  </si>
  <si>
    <t xml:space="preserve">Réduction pour apport solaire/apports internes </t>
  </si>
  <si>
    <t>Température moyenne intérieure équivalente</t>
  </si>
  <si>
    <t>(*) congés scolaires compris; si cours du soir : 4,5 °C</t>
  </si>
  <si>
    <t>Ventilation</t>
  </si>
  <si>
    <t>bât.étanche et site urbain</t>
  </si>
  <si>
    <t>Moyenne</t>
  </si>
  <si>
    <t>bât.perméable et site venteux</t>
  </si>
  <si>
    <r>
      <t>Taux de renouvellement d'air (</t>
    </r>
    <r>
      <rPr>
        <sz val="8"/>
        <rFont val="Symbol"/>
        <family val="1"/>
      </rPr>
      <t>b</t>
    </r>
    <r>
      <rPr>
        <sz val="8"/>
        <rFont val="Arial"/>
        <family val="2"/>
      </rPr>
      <t>)</t>
    </r>
  </si>
  <si>
    <t xml:space="preserve"> - </t>
  </si>
  <si>
    <t>ou à calculer sur base du débit du ventilateur</t>
  </si>
  <si>
    <t>Bilan des puissances</t>
  </si>
  <si>
    <t>Pertes par ventilation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</si>
  <si>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</t>
    </r>
  </si>
  <si>
    <t xml:space="preserve">Pertes par parois </t>
  </si>
  <si>
    <t>Puissance chaudière</t>
  </si>
  <si>
    <t>Bilan des consommations</t>
  </si>
  <si>
    <t>Rendement d'exploitation de chauffage</t>
  </si>
  <si>
    <t xml:space="preserve"> </t>
  </si>
  <si>
    <t>Réduction du poste ventilation</t>
  </si>
  <si>
    <t xml:space="preserve">Tient compte du fait que l'air des couloirs, des sanitaires, </t>
  </si>
  <si>
    <t>des cuisines,... est déjà chauffé dans les autres locaux,</t>
  </si>
  <si>
    <t>ou que l'air neuf ne pénêtre que par une seule façade à la fois</t>
  </si>
  <si>
    <t>Pourcentage</t>
  </si>
  <si>
    <t>Equivalent Fuel ou Gaz</t>
  </si>
  <si>
    <t xml:space="preserve">Toiture </t>
  </si>
  <si>
    <t>kWh/an</t>
  </si>
  <si>
    <t xml:space="preserve">litres ou m³/an </t>
  </si>
  <si>
    <t>Murs</t>
  </si>
  <si>
    <t>Vitrages - portes</t>
  </si>
  <si>
    <t>Planchers</t>
  </si>
  <si>
    <t>Pertes exploitation chauffage</t>
  </si>
  <si>
    <t>Pertes chauffage</t>
  </si>
  <si>
    <t xml:space="preserve">Total 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</si>
  <si>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</si>
  <si>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</si>
  <si>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</si>
  <si>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</si>
  <si>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</si>
  <si>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</si>
  <si>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Type de paroi</t>
  </si>
  <si>
    <t>Coefficient kj (ou U)</t>
  </si>
  <si>
    <t>Fenétre avec simple vitrage</t>
  </si>
  <si>
    <t>W/m²K</t>
  </si>
  <si>
    <t>Fenêtre avec double vitrage traditionnel</t>
  </si>
  <si>
    <t>Fenêtre avec double vitrage HR</t>
  </si>
  <si>
    <t>Porte en bois</t>
  </si>
  <si>
    <t>Porte en aluminium isolé</t>
  </si>
  <si>
    <t>Mur plein de 29 cm</t>
  </si>
  <si>
    <t>Mur plein de 39 cm</t>
  </si>
  <si>
    <t>Mur creux non isolé</t>
  </si>
  <si>
    <t>Mur creux isolé</t>
  </si>
  <si>
    <t>Mur plein bardé non isolé</t>
  </si>
  <si>
    <t>Mur plein bardé isolé</t>
  </si>
  <si>
    <t>Mur de pierre non isolé de 30 cm</t>
  </si>
  <si>
    <t>Mur de pierre non isolé de 40 cm</t>
  </si>
  <si>
    <t>Mur de pierre non isolé de 50 cm</t>
  </si>
  <si>
    <t>Mur de pierre non isolé de 60 cm</t>
  </si>
  <si>
    <t>Mur de béton cellulaire de 25 cm (collé)</t>
  </si>
  <si>
    <t>Mur de béton cellulaire de 30 cm (collé)</t>
  </si>
  <si>
    <t>Mur de béton cellulaire de 35 cm (collé)</t>
  </si>
  <si>
    <t>Toiture plate en béton non isolée</t>
  </si>
  <si>
    <t>Toiture plate en béton isolée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</si>
  <si>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</si>
  <si>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</si>
  <si>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</si>
  <si>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</si>
  <si>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bois de combles inoccupés isolé</t>
  </si>
  <si>
    <t>Plancher en béton de combles inoccupés non isolé</t>
  </si>
  <si>
    <t>Plancher en béton de combles inoccupés isolé</t>
  </si>
  <si>
    <t>Plancher sur cave en béton non isolé</t>
  </si>
  <si>
    <t>Plancher sur sol en béton non isolé</t>
  </si>
  <si>
    <t>Plancher sur cave en béton isolé</t>
  </si>
  <si>
    <t>Plancher sur sol en béton isolé</t>
  </si>
  <si>
    <t>- Temp de base</t>
  </si>
  <si>
    <t>Cellule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</si>
</sst>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.000"/>
    <numFmt numFmtId="168" formatCode="0"/>
    <numFmt numFmtId="169" formatCode="0%"/>
  </numFmts>
  <fonts count="35">
    <font>
      <sz val="10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vertAlign val="subscript"/>
      <sz val="8"/>
      <name val="Arial"/>
      <family val="2"/>
    </font>
    <font>
      <b/>
      <sz val="8"/>
      <name val="Symbol"/>
      <family val="1"/>
    </font>
    <font>
      <vertAlign val="subscript"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20"/>
      <color indexed="10"/>
      <name val="Arial"/>
      <family val="2"/>
    </font>
    <font>
      <b/>
      <vertAlign val="superscript"/>
      <sz val="12"/>
      <name val="Arial"/>
      <family val="2"/>
    </font>
    <font>
      <sz val="8"/>
      <color indexed="12"/>
      <name val="Arial"/>
      <family val="2"/>
    </font>
    <font>
      <sz val="8"/>
      <name val="Symbol"/>
      <family val="1"/>
    </font>
    <font>
      <sz val="6"/>
      <name val="Arial"/>
      <family val="2"/>
    </font>
    <font>
      <b/>
      <sz val="13"/>
      <color indexed="10"/>
      <name val="Arial"/>
      <family val="2"/>
    </font>
    <font>
      <i/>
      <sz val="10"/>
      <name val="Arial"/>
      <family val="2"/>
    </font>
    <font>
      <sz val="6.5"/>
      <name val="Arial"/>
      <family val="5"/>
    </font>
    <font>
      <sz val="10.3"/>
      <name val="Arial"/>
      <family val="5"/>
    </font>
    <font>
      <sz val="8.6"/>
      <name val="Arial"/>
      <family val="5"/>
    </font>
    <font>
      <sz val="7.5"/>
      <name val="Arial"/>
      <family val="5"/>
    </font>
    <font>
      <b/>
      <sz val="17.8"/>
      <name val="Arial"/>
      <family val="5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3" xfId="0" applyFill="1" applyBorder="1" applyAlignment="1">
      <alignment horizontal="center"/>
    </xf>
    <xf numFmtId="164" fontId="0" fillId="2" borderId="4" xfId="0" applyFill="1" applyBorder="1" applyAlignment="1">
      <alignment/>
    </xf>
    <xf numFmtId="164" fontId="3" fillId="3" borderId="5" xfId="0" applyFont="1" applyFill="1" applyBorder="1" applyAlignment="1">
      <alignment/>
    </xf>
    <xf numFmtId="164" fontId="4" fillId="3" borderId="5" xfId="0" applyFont="1" applyFill="1" applyBorder="1" applyAlignment="1">
      <alignment horizontal="center"/>
    </xf>
    <xf numFmtId="164" fontId="0" fillId="3" borderId="6" xfId="0" applyFill="1" applyBorder="1" applyAlignment="1">
      <alignment/>
    </xf>
    <xf numFmtId="164" fontId="0" fillId="3" borderId="6" xfId="0" applyFill="1" applyBorder="1" applyAlignment="1">
      <alignment horizontal="center"/>
    </xf>
    <xf numFmtId="164" fontId="0" fillId="3" borderId="7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10" fillId="0" borderId="8" xfId="0" applyFont="1" applyFill="1" applyBorder="1" applyAlignment="1">
      <alignment/>
    </xf>
    <xf numFmtId="164" fontId="10" fillId="0" borderId="9" xfId="0" applyFont="1" applyFill="1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9" xfId="0" applyBorder="1" applyAlignment="1">
      <alignment vertical="top"/>
    </xf>
    <xf numFmtId="164" fontId="11" fillId="0" borderId="10" xfId="0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12" fillId="0" borderId="11" xfId="0" applyFont="1" applyBorder="1" applyAlignment="1">
      <alignment horizontal="center" vertical="top"/>
    </xf>
    <xf numFmtId="164" fontId="10" fillId="0" borderId="12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horizontal="center" vertical="top" wrapText="1"/>
    </xf>
    <xf numFmtId="164" fontId="9" fillId="0" borderId="0" xfId="0" applyFont="1" applyFill="1" applyBorder="1" applyAlignment="1">
      <alignment vertical="top" wrapText="1"/>
    </xf>
    <xf numFmtId="164" fontId="0" fillId="0" borderId="0" xfId="0" applyAlignment="1">
      <alignment vertical="top" wrapText="1"/>
    </xf>
    <xf numFmtId="164" fontId="9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left" vertical="center" wrapText="1" indent="1"/>
    </xf>
    <xf numFmtId="165" fontId="16" fillId="2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wrapText="1" indent="1"/>
    </xf>
    <xf numFmtId="164" fontId="10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center" indent="1"/>
    </xf>
    <xf numFmtId="164" fontId="9" fillId="0" borderId="2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14" fillId="0" borderId="1" xfId="0" applyFont="1" applyFill="1" applyBorder="1" applyAlignment="1">
      <alignment vertical="center"/>
    </xf>
    <xf numFmtId="164" fontId="10" fillId="0" borderId="0" xfId="0" applyFont="1" applyFill="1" applyBorder="1" applyAlignment="1">
      <alignment/>
    </xf>
    <xf numFmtId="164" fontId="10" fillId="0" borderId="1" xfId="0" applyFont="1" applyFill="1" applyBorder="1" applyAlignment="1">
      <alignment horizontal="right" vertical="top" wrapText="1"/>
    </xf>
    <xf numFmtId="164" fontId="14" fillId="0" borderId="0" xfId="0" applyFont="1" applyFill="1" applyBorder="1" applyAlignment="1">
      <alignment horizontal="center" vertical="top" wrapText="1"/>
    </xf>
    <xf numFmtId="164" fontId="16" fillId="2" borderId="1" xfId="0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7" fontId="1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 wrapText="1" indent="1"/>
    </xf>
    <xf numFmtId="164" fontId="1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10" fillId="0" borderId="1" xfId="0" applyFont="1" applyFill="1" applyBorder="1" applyAlignment="1">
      <alignment horizontal="left" vertical="center" wrapText="1" indent="1"/>
    </xf>
    <xf numFmtId="164" fontId="18" fillId="0" borderId="1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vertical="center"/>
    </xf>
    <xf numFmtId="164" fontId="17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left" vertical="center" indent="1"/>
    </xf>
    <xf numFmtId="165" fontId="16" fillId="2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left" vertical="center" indent="1"/>
    </xf>
    <xf numFmtId="166" fontId="8" fillId="3" borderId="13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center"/>
    </xf>
    <xf numFmtId="164" fontId="0" fillId="0" borderId="1" xfId="0" applyBorder="1" applyAlignment="1">
      <alignment horizontal="left" vertical="center"/>
    </xf>
    <xf numFmtId="164" fontId="0" fillId="0" borderId="2" xfId="0" applyBorder="1" applyAlignment="1">
      <alignment horizontal="left" vertical="center"/>
    </xf>
    <xf numFmtId="168" fontId="6" fillId="3" borderId="14" xfId="0" applyNumberFormat="1" applyFont="1" applyFill="1" applyBorder="1" applyAlignment="1">
      <alignment horizontal="center" vertical="center"/>
    </xf>
    <xf numFmtId="164" fontId="0" fillId="0" borderId="4" xfId="0" applyBorder="1" applyAlignment="1">
      <alignment horizontal="left" vertical="center" indent="1"/>
    </xf>
    <xf numFmtId="164" fontId="10" fillId="0" borderId="2" xfId="0" applyFont="1" applyFill="1" applyBorder="1" applyAlignment="1">
      <alignment horizontal="left" vertical="center"/>
    </xf>
    <xf numFmtId="168" fontId="6" fillId="3" borderId="15" xfId="0" applyNumberFormat="1" applyFont="1" applyFill="1" applyBorder="1" applyAlignment="1">
      <alignment horizontal="center" vertical="center"/>
    </xf>
    <xf numFmtId="168" fontId="6" fillId="3" borderId="16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8" fontId="21" fillId="3" borderId="13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/>
    </xf>
    <xf numFmtId="164" fontId="10" fillId="0" borderId="1" xfId="0" applyFont="1" applyFill="1" applyBorder="1" applyAlignment="1">
      <alignment vertical="top"/>
    </xf>
    <xf numFmtId="164" fontId="23" fillId="0" borderId="0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/>
    </xf>
    <xf numFmtId="164" fontId="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8" fillId="0" borderId="0" xfId="0" applyFont="1" applyFill="1" applyBorder="1" applyAlignment="1">
      <alignment horizontal="center"/>
    </xf>
    <xf numFmtId="164" fontId="10" fillId="0" borderId="13" xfId="0" applyFont="1" applyFill="1" applyBorder="1" applyAlignment="1">
      <alignment/>
    </xf>
    <xf numFmtId="164" fontId="9" fillId="0" borderId="1" xfId="0" applyFont="1" applyFill="1" applyBorder="1" applyAlignment="1">
      <alignment horizontal="left" wrapText="1"/>
    </xf>
    <xf numFmtId="164" fontId="9" fillId="0" borderId="1" xfId="0" applyFont="1" applyFill="1" applyBorder="1" applyAlignment="1">
      <alignment horizontal="center" wrapText="1"/>
    </xf>
    <xf numFmtId="164" fontId="0" fillId="0" borderId="17" xfId="0" applyFont="1" applyFill="1" applyBorder="1" applyAlignment="1">
      <alignment/>
    </xf>
    <xf numFmtId="168" fontId="8" fillId="3" borderId="1" xfId="0" applyNumberFormat="1" applyFont="1" applyFill="1" applyBorder="1" applyAlignment="1">
      <alignment horizontal="center"/>
    </xf>
    <xf numFmtId="168" fontId="26" fillId="3" borderId="1" xfId="0" applyNumberFormat="1" applyFont="1" applyFill="1" applyBorder="1" applyAlignment="1">
      <alignment horizontal="center"/>
    </xf>
    <xf numFmtId="164" fontId="10" fillId="0" borderId="13" xfId="0" applyFont="1" applyFill="1" applyBorder="1" applyAlignment="1">
      <alignment vertical="top"/>
    </xf>
    <xf numFmtId="164" fontId="16" fillId="0" borderId="0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9" fontId="8" fillId="3" borderId="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27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énergétique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'Calcul du K'!$L$99:$L$104</c:f>
              <c:strCache/>
            </c:strRef>
          </c:cat>
          <c:val>
            <c:numRef>
              <c:f>'Calcul du K'!$M$99:$M$104</c:f>
              <c:numCache/>
            </c:numRef>
          </c:val>
          <c:shape val="box"/>
        </c:ser>
        <c:overlap val="100"/>
        <c:shape val="box"/>
        <c:axId val="65341589"/>
        <c:axId val="51203390"/>
      </c:bar3D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At val="0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CCC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CC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28575</xdr:rowOff>
    </xdr:from>
    <xdr:to>
      <xdr:col>8</xdr:col>
      <xdr:colOff>666750</xdr:colOff>
      <xdr:row>122</xdr:row>
      <xdr:rowOff>142875</xdr:rowOff>
    </xdr:to>
    <xdr:graphicFrame>
      <xdr:nvGraphicFramePr>
        <xdr:cNvPr id="1" name="Chart 1"/>
        <xdr:cNvGraphicFramePr/>
      </xdr:nvGraphicFramePr>
      <xdr:xfrm>
        <a:off x="0" y="18716625"/>
        <a:ext cx="6619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2352675</xdr:colOff>
      <xdr:row>6</xdr:row>
      <xdr:rowOff>95250</xdr:rowOff>
    </xdr:from>
    <xdr:to>
      <xdr:col>5</xdr:col>
      <xdr:colOff>171450</xdr:colOff>
      <xdr:row>7</xdr:row>
      <xdr:rowOff>142875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609850" y="1409700"/>
          <a:ext cx="1495425" cy="209550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parois types</a:t>
          </a:r>
        </a:p>
      </xdr:txBody>
    </xdr:sp>
    <xdr:clientData/>
  </xdr:twoCellAnchor>
  <xdr:twoCellAnchor>
    <xdr:from>
      <xdr:col>2</xdr:col>
      <xdr:colOff>361950</xdr:colOff>
      <xdr:row>128</xdr:row>
      <xdr:rowOff>28575</xdr:rowOff>
    </xdr:from>
    <xdr:to>
      <xdr:col>2</xdr:col>
      <xdr:colOff>1933575</xdr:colOff>
      <xdr:row>129</xdr:row>
      <xdr:rowOff>114300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19125" y="22278975"/>
          <a:ext cx="1571625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4</xdr:col>
      <xdr:colOff>142875</xdr:colOff>
      <xdr:row>128</xdr:row>
      <xdr:rowOff>28575</xdr:rowOff>
    </xdr:from>
    <xdr:to>
      <xdr:col>6</xdr:col>
      <xdr:colOff>352425</xdr:colOff>
      <xdr:row>129</xdr:row>
      <xdr:rowOff>114300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429000" y="22278975"/>
          <a:ext cx="1581150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  <xdr:twoCellAnchor>
    <xdr:from>
      <xdr:col>9</xdr:col>
      <xdr:colOff>114300</xdr:colOff>
      <xdr:row>14</xdr:row>
      <xdr:rowOff>152400</xdr:rowOff>
    </xdr:from>
    <xdr:to>
      <xdr:col>14</xdr:col>
      <xdr:colOff>590550</xdr:colOff>
      <xdr:row>33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981325"/>
          <a:ext cx="4438650" cy="3171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9525</xdr:rowOff>
    </xdr:from>
    <xdr:to>
      <xdr:col>1</xdr:col>
      <xdr:colOff>238125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762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142875</xdr:colOff>
      <xdr:row>49</xdr:row>
      <xdr:rowOff>28575</xdr:rowOff>
    </xdr:from>
    <xdr:to>
      <xdr:col>4</xdr:col>
      <xdr:colOff>57150</xdr:colOff>
      <xdr:row>50</xdr:row>
      <xdr:rowOff>114300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619500" y="7962900"/>
          <a:ext cx="1895475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127"/>
  <sheetViews>
    <sheetView showGridLines="0" tabSelected="1" workbookViewId="0" topLeftCell="A1">
      <selection activeCell="K45" sqref="K45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5.7109375" style="0" customWidth="1"/>
    <col min="4" max="5" width="9.7109375" style="0" customWidth="1"/>
    <col min="6" max="6" width="10.8515625" style="0" customWidth="1"/>
    <col min="7" max="8" width="9.7109375" style="0" customWidth="1"/>
    <col min="9" max="9" width="10.8515625" style="0" customWidth="1"/>
    <col min="10" max="10" width="10.7109375" style="0" customWidth="1"/>
    <col min="12" max="12" width="14.421875" style="0" customWidth="1"/>
  </cols>
  <sheetData>
    <row r="1" ht="39.75" customHeight="1">
      <c r="D1" s="1" t="s">
        <v>0</v>
      </c>
    </row>
    <row r="2" spans="3:7" ht="12.75">
      <c r="C2" s="2"/>
      <c r="D2" s="3" t="s">
        <v>1</v>
      </c>
      <c r="E2" s="4"/>
      <c r="F2" s="5"/>
      <c r="G2" s="6"/>
    </row>
    <row r="3" spans="3:7" ht="12.75">
      <c r="C3" s="7"/>
      <c r="D3" s="8" t="s">
        <v>2</v>
      </c>
      <c r="E3" s="9"/>
      <c r="F3" s="10"/>
      <c r="G3" s="11"/>
    </row>
    <row r="4" spans="3:7" ht="12.75">
      <c r="C4" s="12"/>
      <c r="D4" s="13"/>
      <c r="E4" s="14"/>
      <c r="F4" s="15"/>
      <c r="G4" s="14"/>
    </row>
    <row r="5" spans="3:7" ht="12.75">
      <c r="C5" s="16" t="s">
        <v>3</v>
      </c>
      <c r="D5" s="13"/>
      <c r="E5" s="14"/>
      <c r="F5" s="15"/>
      <c r="G5" s="14"/>
    </row>
    <row r="6" spans="3:7" ht="12.75">
      <c r="C6" s="16" t="s">
        <v>4</v>
      </c>
      <c r="D6" s="13"/>
      <c r="E6" s="14"/>
      <c r="F6" s="15"/>
      <c r="G6" s="14"/>
    </row>
    <row r="7" spans="3:7" ht="12.75">
      <c r="C7" s="12"/>
      <c r="D7" s="13"/>
      <c r="E7" s="14"/>
      <c r="F7" s="15"/>
      <c r="G7" s="14"/>
    </row>
    <row r="8" spans="3:7" ht="12.75">
      <c r="C8" s="12"/>
      <c r="D8" s="13"/>
      <c r="E8" s="14"/>
      <c r="F8" s="15"/>
      <c r="G8" s="14"/>
    </row>
    <row r="10" spans="2:3" ht="15">
      <c r="B10" s="17" t="s">
        <v>5</v>
      </c>
      <c r="C10" s="17" t="s">
        <v>6</v>
      </c>
    </row>
    <row r="11" spans="3:7" s="18" customFormat="1" ht="12.75">
      <c r="C11" t="s">
        <v>7</v>
      </c>
      <c r="D11" s="19"/>
      <c r="E11" s="14"/>
      <c r="F11" s="15"/>
      <c r="G11" s="14"/>
    </row>
    <row r="12" spans="2:10" ht="11.25" customHeight="1">
      <c r="B12" s="20"/>
      <c r="C12" s="21"/>
      <c r="D12" s="21"/>
      <c r="E12" s="22"/>
      <c r="F12" s="23"/>
      <c r="G12" s="24"/>
      <c r="H12" s="24"/>
      <c r="I12" s="24"/>
      <c r="J12" s="24"/>
    </row>
    <row r="13" spans="1:38" ht="17.25" customHeight="1">
      <c r="A13" s="16"/>
      <c r="B13" s="25"/>
      <c r="C13" s="26" t="s">
        <v>8</v>
      </c>
      <c r="D13" s="26" t="s">
        <v>9</v>
      </c>
      <c r="E13" s="27"/>
      <c r="F13" s="28"/>
      <c r="G13" s="28"/>
      <c r="H13" s="26" t="s">
        <v>10</v>
      </c>
      <c r="I13" s="29"/>
      <c r="J13" s="2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4.75" customHeight="1">
      <c r="A14" s="16"/>
      <c r="B14" s="25"/>
      <c r="C14" s="30"/>
      <c r="D14" s="31" t="s">
        <v>11</v>
      </c>
      <c r="E14" s="31"/>
      <c r="F14" s="31"/>
      <c r="G14" s="31"/>
      <c r="H14" s="32" t="s">
        <v>12</v>
      </c>
      <c r="I14" s="32"/>
      <c r="J14" s="2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6"/>
      <c r="B15" s="16"/>
      <c r="C15" s="22"/>
      <c r="D15" s="22"/>
      <c r="E15" s="22"/>
      <c r="F15" s="23"/>
      <c r="G15" s="22"/>
      <c r="H15" s="22"/>
      <c r="I15" s="22"/>
      <c r="J15" s="2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39" customFormat="1" ht="27" customHeight="1">
      <c r="A16" s="33"/>
      <c r="B16" s="34"/>
      <c r="C16" s="35" t="s">
        <v>13</v>
      </c>
      <c r="D16" s="36" t="s">
        <v>14</v>
      </c>
      <c r="E16" s="36" t="s">
        <v>15</v>
      </c>
      <c r="F16" s="36" t="s">
        <v>16</v>
      </c>
      <c r="G16" s="37" t="s">
        <v>17</v>
      </c>
      <c r="H16" s="36" t="s">
        <v>18</v>
      </c>
      <c r="I16" s="37" t="s">
        <v>19</v>
      </c>
      <c r="J16" s="38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ht="12" customHeight="1">
      <c r="A17" s="16"/>
      <c r="B17" s="40" t="s">
        <v>20</v>
      </c>
      <c r="C17" s="41" t="s">
        <v>21</v>
      </c>
      <c r="D17" s="42"/>
      <c r="E17" s="42"/>
      <c r="F17" s="43">
        <f>D17*E17</f>
        <v>0</v>
      </c>
      <c r="G17" s="43">
        <f>+F17+F18+F19</f>
        <v>0</v>
      </c>
      <c r="H17" s="44">
        <v>1</v>
      </c>
      <c r="I17" s="43">
        <f>+H17*G17</f>
        <v>0</v>
      </c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" customHeight="1">
      <c r="A18" s="16"/>
      <c r="B18" s="40"/>
      <c r="C18" s="41"/>
      <c r="D18" s="42"/>
      <c r="E18" s="42"/>
      <c r="F18" s="43">
        <f>D18*E18</f>
        <v>0</v>
      </c>
      <c r="G18" s="43"/>
      <c r="H18" s="44"/>
      <c r="I18" s="43"/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" customHeight="1">
      <c r="A19" s="16"/>
      <c r="B19" s="40"/>
      <c r="C19" s="41"/>
      <c r="D19" s="42"/>
      <c r="E19" s="42"/>
      <c r="F19" s="43">
        <f>D19*E19</f>
        <v>0</v>
      </c>
      <c r="G19" s="43"/>
      <c r="H19" s="44"/>
      <c r="I19" s="43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" customHeight="1">
      <c r="A20" s="16"/>
      <c r="B20" s="40" t="s">
        <v>22</v>
      </c>
      <c r="C20" s="41" t="s">
        <v>23</v>
      </c>
      <c r="D20" s="42"/>
      <c r="E20" s="42"/>
      <c r="F20" s="43">
        <f>D20*E20</f>
        <v>0</v>
      </c>
      <c r="G20" s="43">
        <f>+F21+F20</f>
        <v>0</v>
      </c>
      <c r="H20" s="44">
        <v>1</v>
      </c>
      <c r="I20" s="43">
        <f>+H20*G20</f>
        <v>0</v>
      </c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" customHeight="1">
      <c r="A21" s="16"/>
      <c r="B21" s="40"/>
      <c r="C21" s="41"/>
      <c r="D21" s="42"/>
      <c r="E21" s="42"/>
      <c r="F21" s="43">
        <f>D21*E21</f>
        <v>0</v>
      </c>
      <c r="G21" s="43"/>
      <c r="H21" s="44"/>
      <c r="I21" s="43"/>
      <c r="J21" s="2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" customHeight="1">
      <c r="A22" s="16"/>
      <c r="B22" s="40" t="s">
        <v>24</v>
      </c>
      <c r="C22" s="41" t="s">
        <v>25</v>
      </c>
      <c r="D22" s="42"/>
      <c r="E22" s="42"/>
      <c r="F22" s="43">
        <f>D22*E22</f>
        <v>0</v>
      </c>
      <c r="G22" s="43">
        <f>+F22+F23+F24+F25</f>
        <v>0</v>
      </c>
      <c r="H22" s="44">
        <v>1</v>
      </c>
      <c r="I22" s="43">
        <f>+H22*G22</f>
        <v>0</v>
      </c>
      <c r="J22" s="2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" customHeight="1">
      <c r="A23" s="16"/>
      <c r="B23" s="40"/>
      <c r="C23" s="41"/>
      <c r="D23" s="42"/>
      <c r="E23" s="42"/>
      <c r="F23" s="43">
        <f>D23*E23</f>
        <v>0</v>
      </c>
      <c r="G23" s="43"/>
      <c r="H23" s="44"/>
      <c r="I23" s="43"/>
      <c r="J23" s="2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" customHeight="1">
      <c r="A24" s="16"/>
      <c r="B24" s="40"/>
      <c r="C24" s="41"/>
      <c r="D24" s="42"/>
      <c r="E24" s="42"/>
      <c r="F24" s="43">
        <f>D24*E24</f>
        <v>0</v>
      </c>
      <c r="G24" s="43"/>
      <c r="H24" s="44"/>
      <c r="I24" s="43"/>
      <c r="J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" customHeight="1">
      <c r="A25" s="16"/>
      <c r="B25" s="40"/>
      <c r="C25" s="41"/>
      <c r="D25" s="42"/>
      <c r="E25" s="42"/>
      <c r="F25" s="43">
        <f>D25*E25</f>
        <v>0</v>
      </c>
      <c r="G25" s="43"/>
      <c r="H25" s="44"/>
      <c r="I25" s="43"/>
      <c r="J25" s="2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8" customHeight="1">
      <c r="A26" s="16"/>
      <c r="B26" s="40" t="s">
        <v>26</v>
      </c>
      <c r="C26" s="45" t="s">
        <v>27</v>
      </c>
      <c r="D26" s="42"/>
      <c r="E26" s="42"/>
      <c r="F26" s="43">
        <f>D26*E26</f>
        <v>0</v>
      </c>
      <c r="G26" s="43">
        <f>+F27+F26</f>
        <v>0</v>
      </c>
      <c r="H26" s="44">
        <v>1</v>
      </c>
      <c r="I26" s="43">
        <f>+H26*G26</f>
        <v>0</v>
      </c>
      <c r="J26" s="2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4.25" customHeight="1">
      <c r="A27" s="16"/>
      <c r="B27" s="40"/>
      <c r="C27" s="45"/>
      <c r="D27" s="42"/>
      <c r="E27" s="42"/>
      <c r="F27" s="43">
        <f>D27*E27</f>
        <v>0</v>
      </c>
      <c r="G27" s="43"/>
      <c r="H27" s="44"/>
      <c r="I27" s="43"/>
      <c r="J27" s="2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" customHeight="1">
      <c r="A28" s="16"/>
      <c r="B28" s="40" t="s">
        <v>28</v>
      </c>
      <c r="C28" s="41" t="s">
        <v>29</v>
      </c>
      <c r="D28" s="42"/>
      <c r="E28" s="42"/>
      <c r="F28" s="43">
        <f>D28*E28</f>
        <v>0</v>
      </c>
      <c r="G28" s="43">
        <f>+F29+F28</f>
        <v>0</v>
      </c>
      <c r="H28" s="44">
        <v>1</v>
      </c>
      <c r="I28" s="43">
        <f>+H28*G28</f>
        <v>0</v>
      </c>
      <c r="J28" s="2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" customHeight="1">
      <c r="A29" s="16"/>
      <c r="B29" s="40"/>
      <c r="C29" s="41"/>
      <c r="D29" s="42"/>
      <c r="E29" s="42"/>
      <c r="F29" s="43">
        <f>D29*E29</f>
        <v>0</v>
      </c>
      <c r="G29" s="43"/>
      <c r="H29" s="44"/>
      <c r="I29" s="43"/>
      <c r="J29" s="2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" customHeight="1">
      <c r="A30" s="16"/>
      <c r="B30" s="46" t="s">
        <v>30</v>
      </c>
      <c r="C30" s="45" t="s">
        <v>31</v>
      </c>
      <c r="D30" s="42"/>
      <c r="E30" s="42"/>
      <c r="F30" s="43">
        <f>D30*E30</f>
        <v>0</v>
      </c>
      <c r="G30" s="43">
        <f>+F31+F30</f>
        <v>0</v>
      </c>
      <c r="H30" s="44">
        <v>1</v>
      </c>
      <c r="I30" s="43">
        <f>+H30*G30</f>
        <v>0</v>
      </c>
      <c r="J30" s="2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" customHeight="1">
      <c r="A31" s="16"/>
      <c r="B31" s="46"/>
      <c r="C31" s="45"/>
      <c r="D31" s="42"/>
      <c r="E31" s="42"/>
      <c r="F31" s="43">
        <f>D31*E31</f>
        <v>0</v>
      </c>
      <c r="G31" s="43"/>
      <c r="H31" s="44"/>
      <c r="I31" s="43"/>
      <c r="J31" s="2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" customHeight="1">
      <c r="A32" s="16"/>
      <c r="B32" s="46" t="s">
        <v>32</v>
      </c>
      <c r="C32" s="45" t="s">
        <v>33</v>
      </c>
      <c r="D32" s="42"/>
      <c r="E32" s="42"/>
      <c r="F32" s="43">
        <f>D32*E32</f>
        <v>0</v>
      </c>
      <c r="G32" s="43">
        <f>+F33+F32</f>
        <v>0</v>
      </c>
      <c r="H32" s="47">
        <f>2/3</f>
        <v>0.6666666666666666</v>
      </c>
      <c r="I32" s="43">
        <f>+H32*G32</f>
        <v>0</v>
      </c>
      <c r="J32" s="2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" customHeight="1">
      <c r="A33" s="16"/>
      <c r="B33" s="46"/>
      <c r="C33" s="45"/>
      <c r="D33" s="42"/>
      <c r="E33" s="42"/>
      <c r="F33" s="43">
        <f>D33*E33</f>
        <v>0</v>
      </c>
      <c r="G33" s="43"/>
      <c r="H33" s="47"/>
      <c r="I33" s="43"/>
      <c r="J33" s="2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" customHeight="1">
      <c r="A34" s="16"/>
      <c r="B34" s="46" t="s">
        <v>34</v>
      </c>
      <c r="C34" s="41" t="s">
        <v>35</v>
      </c>
      <c r="D34" s="42"/>
      <c r="E34" s="42"/>
      <c r="F34" s="43">
        <f>D34*E34</f>
        <v>0</v>
      </c>
      <c r="G34" s="43">
        <f>+F35+F34</f>
        <v>0</v>
      </c>
      <c r="H34" s="47">
        <v>0.33333333333299997</v>
      </c>
      <c r="I34" s="43">
        <f>+H34*G34</f>
        <v>0</v>
      </c>
      <c r="J34" s="2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2" customHeight="1">
      <c r="A35" s="16"/>
      <c r="B35" s="46"/>
      <c r="C35" s="41"/>
      <c r="D35" s="42"/>
      <c r="E35" s="42"/>
      <c r="F35" s="43">
        <f>D35*E35</f>
        <v>0</v>
      </c>
      <c r="G35" s="43"/>
      <c r="H35" s="47"/>
      <c r="I35" s="43"/>
      <c r="J35" s="2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.75" customHeight="1" hidden="1">
      <c r="A36" s="16"/>
      <c r="J36" s="2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2.75" customHeight="1" hidden="1">
      <c r="A37" s="16"/>
      <c r="J37" s="2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.75" customHeight="1" hidden="1">
      <c r="A38" s="16"/>
      <c r="J38" s="2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.75" customHeight="1" hidden="1">
      <c r="A39" s="16"/>
      <c r="J39" s="2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2.75" customHeight="1" hidden="1">
      <c r="A40" s="16"/>
      <c r="J40" s="2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2.75" customHeight="1" hidden="1">
      <c r="A41" s="16"/>
      <c r="J41" s="2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2.75" customHeight="1" hidden="1">
      <c r="A42" s="16"/>
      <c r="J42" s="2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2.75" customHeight="1" hidden="1">
      <c r="A43" s="16"/>
      <c r="J43" s="2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8.75" customHeight="1">
      <c r="A44" s="16"/>
      <c r="B44" s="46" t="s">
        <v>36</v>
      </c>
      <c r="C44" s="48" t="s">
        <v>37</v>
      </c>
      <c r="D44" s="46" t="s">
        <v>38</v>
      </c>
      <c r="E44" s="43">
        <f>SUM(E17:E43)</f>
        <v>0</v>
      </c>
      <c r="F44" s="49"/>
      <c r="G44" s="50"/>
      <c r="H44" s="51" t="s">
        <v>39</v>
      </c>
      <c r="I44" s="43">
        <f>SUM(I17:I43)</f>
        <v>0</v>
      </c>
      <c r="J44" s="22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16"/>
      <c r="B45" s="52"/>
      <c r="C45" s="22"/>
      <c r="D45" s="52"/>
      <c r="E45" s="52"/>
      <c r="F45" s="16"/>
      <c r="G45" s="22"/>
      <c r="H45" s="22"/>
      <c r="I45" s="22"/>
      <c r="J45" s="22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39" customFormat="1" ht="27" customHeight="1">
      <c r="A46" s="33"/>
      <c r="B46" s="34"/>
      <c r="C46" s="53" t="s">
        <v>40</v>
      </c>
      <c r="D46" s="36" t="s">
        <v>41</v>
      </c>
      <c r="E46" s="36" t="s">
        <v>42</v>
      </c>
      <c r="F46" s="36" t="s">
        <v>43</v>
      </c>
      <c r="G46" s="37" t="s">
        <v>44</v>
      </c>
      <c r="H46" s="37"/>
      <c r="I46" s="54"/>
      <c r="J46" s="38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2.75">
      <c r="A47" s="16"/>
      <c r="B47" s="46" t="s">
        <v>45</v>
      </c>
      <c r="C47" s="41" t="s">
        <v>46</v>
      </c>
      <c r="D47" s="55"/>
      <c r="E47" s="55"/>
      <c r="F47" s="43">
        <f>D47*E47</f>
        <v>0</v>
      </c>
      <c r="G47" s="43">
        <f>+F47+F48+F49+F50</f>
        <v>0</v>
      </c>
      <c r="H47" s="43"/>
      <c r="I47" s="22"/>
      <c r="J47" s="22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6.5" customHeight="1">
      <c r="A48" s="16"/>
      <c r="B48" s="46"/>
      <c r="C48" s="41"/>
      <c r="D48" s="55"/>
      <c r="E48" s="55"/>
      <c r="F48" s="43">
        <f>D48*E48</f>
        <v>0</v>
      </c>
      <c r="G48" s="43"/>
      <c r="H48" s="43"/>
      <c r="I48" s="22"/>
      <c r="J48" s="22"/>
      <c r="K48" s="16"/>
      <c r="L48" s="16"/>
      <c r="M48" s="16"/>
      <c r="N48" s="56"/>
      <c r="O48" s="56"/>
      <c r="P48" s="56"/>
      <c r="Q48" s="5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12.75">
      <c r="A49" s="16"/>
      <c r="B49" s="46"/>
      <c r="C49" s="41"/>
      <c r="D49" s="55"/>
      <c r="E49" s="55"/>
      <c r="F49" s="43">
        <f>D49*E49</f>
        <v>0</v>
      </c>
      <c r="G49" s="43"/>
      <c r="H49" s="43"/>
      <c r="I49" s="57"/>
      <c r="J49" s="52"/>
      <c r="K49" s="16"/>
      <c r="L49" s="16"/>
      <c r="M49" s="16"/>
      <c r="N49" s="16"/>
      <c r="O49" s="16"/>
      <c r="P49" s="5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2.75">
      <c r="A50" s="16"/>
      <c r="B50" s="46"/>
      <c r="C50" s="41"/>
      <c r="D50" s="55"/>
      <c r="E50" s="55"/>
      <c r="F50" s="43">
        <f>D50*E50</f>
        <v>0</v>
      </c>
      <c r="G50" s="43"/>
      <c r="H50" s="43"/>
      <c r="I50" s="59"/>
      <c r="J50" s="5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2:10" s="16" customFormat="1" ht="12.75">
      <c r="B51" s="60"/>
      <c r="C51" s="61"/>
      <c r="D51" s="52"/>
      <c r="E51" s="52"/>
      <c r="F51" s="62"/>
      <c r="G51" s="62"/>
      <c r="H51" s="63"/>
      <c r="I51" s="59"/>
      <c r="J51" s="52"/>
    </row>
    <row r="52" spans="1:38" ht="24" customHeight="1">
      <c r="A52" s="16"/>
      <c r="B52" s="46" t="s">
        <v>47</v>
      </c>
      <c r="C52" s="64" t="s">
        <v>48</v>
      </c>
      <c r="D52" s="65" t="s">
        <v>49</v>
      </c>
      <c r="E52" s="65"/>
      <c r="F52" s="65"/>
      <c r="G52" s="43">
        <f>+G47+I44</f>
        <v>0</v>
      </c>
      <c r="H52" s="43"/>
      <c r="I52" s="48" t="s">
        <v>50</v>
      </c>
      <c r="J52" s="5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22.5" customHeight="1">
      <c r="A53" s="16"/>
      <c r="B53" s="66" t="s">
        <v>51</v>
      </c>
      <c r="C53" s="64" t="s">
        <v>52</v>
      </c>
      <c r="D53" s="67" t="s">
        <v>53</v>
      </c>
      <c r="E53" s="67"/>
      <c r="F53" s="67"/>
      <c r="G53" s="43">
        <f>+IF(E44=0,0,G52/E44)</f>
        <v>0</v>
      </c>
      <c r="H53" s="43"/>
      <c r="I53" s="68" t="s">
        <v>54</v>
      </c>
      <c r="J53" s="52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21" customHeight="1">
      <c r="A54" s="16"/>
      <c r="B54" s="66" t="s">
        <v>55</v>
      </c>
      <c r="C54" s="64" t="s">
        <v>56</v>
      </c>
      <c r="D54" s="67" t="s">
        <v>57</v>
      </c>
      <c r="E54" s="67"/>
      <c r="F54" s="67"/>
      <c r="G54" s="69"/>
      <c r="H54" s="69"/>
      <c r="I54" s="70" t="s">
        <v>58</v>
      </c>
      <c r="J54" s="52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20.25" customHeight="1">
      <c r="A55" s="16"/>
      <c r="B55" s="66" t="s">
        <v>59</v>
      </c>
      <c r="C55" s="64" t="s">
        <v>60</v>
      </c>
      <c r="D55" s="67" t="s">
        <v>61</v>
      </c>
      <c r="E55" s="67"/>
      <c r="F55" s="67"/>
      <c r="G55" s="71">
        <f>+IF(E44=0,0,G54/E44)</f>
        <v>0</v>
      </c>
      <c r="H55" s="71"/>
      <c r="I55" s="70" t="s">
        <v>62</v>
      </c>
      <c r="J55" s="52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7.25" customHeight="1">
      <c r="A56" s="16"/>
      <c r="B56" s="46" t="s">
        <v>63</v>
      </c>
      <c r="C56" s="64" t="s">
        <v>64</v>
      </c>
      <c r="D56" s="72" t="s">
        <v>65</v>
      </c>
      <c r="E56" s="73"/>
      <c r="F56" s="74"/>
      <c r="G56" s="75">
        <f>+IF(G55&lt;1.0001,G53*100," ")</f>
        <v>0</v>
      </c>
      <c r="H56" s="75"/>
      <c r="I56" s="76"/>
      <c r="J56" s="52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8.75" customHeight="1">
      <c r="A57" s="16"/>
      <c r="B57" s="46"/>
      <c r="C57" s="64"/>
      <c r="D57" s="77" t="s">
        <v>66</v>
      </c>
      <c r="E57" s="77"/>
      <c r="F57" s="77"/>
      <c r="G57" s="78" t="str">
        <f>+IF(G55&lt;1," ",IF(G55&gt;4," ",G53*300/(G55+2)))</f>
        <v> </v>
      </c>
      <c r="H57" s="78"/>
      <c r="I57" s="76"/>
      <c r="J57" s="52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20.25" customHeight="1">
      <c r="A58" s="16"/>
      <c r="B58" s="46"/>
      <c r="C58" s="64"/>
      <c r="D58" s="77" t="s">
        <v>67</v>
      </c>
      <c r="E58" s="77"/>
      <c r="F58" s="77"/>
      <c r="G58" s="79" t="str">
        <f>IF(G55&gt;3.9999,G53*50," ")</f>
        <v> </v>
      </c>
      <c r="H58" s="79"/>
      <c r="I58" s="76"/>
      <c r="J58" s="5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27.75" customHeight="1">
      <c r="A59" s="16"/>
      <c r="B59" s="80">
        <v>19</v>
      </c>
      <c r="C59" s="64" t="s">
        <v>68</v>
      </c>
      <c r="D59" s="67" t="s">
        <v>69</v>
      </c>
      <c r="E59" s="67"/>
      <c r="F59" s="67"/>
      <c r="G59" s="81">
        <f>(D89)</f>
        <v>0</v>
      </c>
      <c r="H59" s="81"/>
      <c r="I59" s="70" t="s">
        <v>70</v>
      </c>
      <c r="J59" s="52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37.5" customHeight="1">
      <c r="A60" s="16"/>
      <c r="B60" s="80">
        <v>20</v>
      </c>
      <c r="C60" s="64" t="s">
        <v>71</v>
      </c>
      <c r="D60" s="67" t="s">
        <v>72</v>
      </c>
      <c r="E60" s="67"/>
      <c r="F60" s="67"/>
      <c r="G60" s="82" t="e">
        <f>D89/(G54*(D76-D70))</f>
        <v>#VALUE!</v>
      </c>
      <c r="H60" s="82"/>
      <c r="I60" s="70" t="s">
        <v>73</v>
      </c>
      <c r="J60" s="22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5.75" customHeight="1">
      <c r="A61" s="16"/>
      <c r="B61" s="22"/>
      <c r="C61" s="22"/>
      <c r="D61" s="22"/>
      <c r="E61" s="22"/>
      <c r="F61" s="22"/>
      <c r="G61" s="22"/>
      <c r="H61" s="22"/>
      <c r="I61" s="22"/>
      <c r="J61" s="22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8" customHeight="1">
      <c r="A62" s="16"/>
      <c r="B62" s="83" t="s">
        <v>74</v>
      </c>
      <c r="C62" s="83" t="s">
        <v>75</v>
      </c>
      <c r="D62" s="22"/>
      <c r="E62" s="52"/>
      <c r="F62" s="52"/>
      <c r="G62" s="16"/>
      <c r="H62" s="59"/>
      <c r="I62" s="5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" customHeight="1">
      <c r="A63" s="16"/>
      <c r="B63" s="22"/>
      <c r="C63" s="22"/>
      <c r="D63" s="22"/>
      <c r="E63" s="22"/>
      <c r="F63" s="22"/>
      <c r="G63" s="22"/>
      <c r="H63" s="22"/>
      <c r="I63" s="22"/>
      <c r="J63" s="22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" customHeight="1">
      <c r="A64" s="16"/>
      <c r="B64" s="84" t="s">
        <v>20</v>
      </c>
      <c r="C64" s="52" t="s">
        <v>76</v>
      </c>
      <c r="D64" s="85"/>
      <c r="E64" s="22"/>
      <c r="J64" s="2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" customHeight="1">
      <c r="A65" s="16"/>
      <c r="B65" s="84"/>
      <c r="C65" s="22" t="s">
        <v>77</v>
      </c>
      <c r="D65" s="85"/>
      <c r="E65" s="22"/>
      <c r="G65" s="23"/>
      <c r="H65" s="23"/>
      <c r="I65" s="23"/>
      <c r="J65" s="22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" customHeight="1">
      <c r="A66" s="16"/>
      <c r="B66" s="84"/>
      <c r="C66" s="22"/>
      <c r="D66" s="85"/>
      <c r="E66" s="22"/>
      <c r="G66" s="23"/>
      <c r="H66" s="23"/>
      <c r="I66" s="23"/>
      <c r="J66" s="22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" customHeight="1">
      <c r="A67" s="16"/>
      <c r="B67" s="84"/>
      <c r="C67" s="22"/>
      <c r="D67" s="85"/>
      <c r="E67" s="22"/>
      <c r="G67" s="23"/>
      <c r="H67" s="23"/>
      <c r="I67" s="23"/>
      <c r="J67" s="22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" customHeight="1">
      <c r="A68" s="16"/>
      <c r="B68" s="84"/>
      <c r="C68" s="22"/>
      <c r="D68" s="85"/>
      <c r="E68" s="22"/>
      <c r="G68" s="23"/>
      <c r="H68" s="23"/>
      <c r="I68" s="23"/>
      <c r="J68" s="2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2" customHeight="1">
      <c r="A69" s="16"/>
      <c r="B69" s="84"/>
      <c r="C69" s="22"/>
      <c r="D69" s="85"/>
      <c r="E69" s="22"/>
      <c r="G69" s="23"/>
      <c r="H69" s="23"/>
      <c r="I69" s="23"/>
      <c r="J69" s="22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" customHeight="1">
      <c r="A70" s="16"/>
      <c r="B70" s="84"/>
      <c r="C70" s="22" t="s">
        <v>78</v>
      </c>
      <c r="D70" s="86">
        <f>-INDEX('Liste des communes'!B2:B575,'Liste des communes'!E1,1)</f>
        <v>-4</v>
      </c>
      <c r="E70" s="22" t="s">
        <v>79</v>
      </c>
      <c r="G70" s="23"/>
      <c r="H70" s="23"/>
      <c r="I70" s="23"/>
      <c r="J70" s="22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" customHeight="1">
      <c r="A71" s="16"/>
      <c r="B71" s="84"/>
      <c r="C71" s="22" t="s">
        <v>80</v>
      </c>
      <c r="D71" s="55">
        <v>6.5</v>
      </c>
      <c r="E71" s="22" t="s">
        <v>79</v>
      </c>
      <c r="F71" s="22"/>
      <c r="G71" s="87" t="s">
        <v>81</v>
      </c>
      <c r="J71" s="2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" customHeight="1">
      <c r="A72" s="16"/>
      <c r="B72" s="84"/>
      <c r="C72" s="22" t="s">
        <v>82</v>
      </c>
      <c r="D72" s="55">
        <v>132</v>
      </c>
      <c r="E72" s="22" t="s">
        <v>83</v>
      </c>
      <c r="F72" s="22"/>
      <c r="G72" s="87" t="s">
        <v>84</v>
      </c>
      <c r="J72" s="22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" customHeight="1">
      <c r="A75" s="16"/>
      <c r="B75" s="84" t="s">
        <v>22</v>
      </c>
      <c r="C75" s="52" t="s">
        <v>85</v>
      </c>
      <c r="D75" s="16"/>
      <c r="E75" s="16"/>
      <c r="F75" s="88" t="s">
        <v>86</v>
      </c>
      <c r="G75" s="87" t="s">
        <v>87</v>
      </c>
      <c r="H75" s="87" t="s">
        <v>88</v>
      </c>
      <c r="I75" s="87" t="s">
        <v>89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.75">
      <c r="A76" s="16"/>
      <c r="B76" s="84"/>
      <c r="C76" s="22" t="s">
        <v>90</v>
      </c>
      <c r="D76" s="55">
        <v>21</v>
      </c>
      <c r="E76" s="22" t="s">
        <v>79</v>
      </c>
      <c r="F76" s="87" t="s">
        <v>91</v>
      </c>
      <c r="G76" s="87" t="s">
        <v>92</v>
      </c>
      <c r="H76" s="87" t="s">
        <v>93</v>
      </c>
      <c r="I76" s="87" t="s">
        <v>93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.75">
      <c r="A77" s="16"/>
      <c r="B77" s="84"/>
      <c r="C77" s="22" t="s">
        <v>94</v>
      </c>
      <c r="D77" s="55">
        <v>0</v>
      </c>
      <c r="E77" s="22" t="s">
        <v>79</v>
      </c>
      <c r="F77" s="87" t="s">
        <v>95</v>
      </c>
      <c r="G77" s="87" t="s">
        <v>96</v>
      </c>
      <c r="H77" s="87" t="s">
        <v>97</v>
      </c>
      <c r="I77" s="87" t="s">
        <v>98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6"/>
      <c r="B78" s="84"/>
      <c r="C78" s="22" t="s">
        <v>99</v>
      </c>
      <c r="D78" s="55">
        <v>0</v>
      </c>
      <c r="E78" s="22" t="s">
        <v>79</v>
      </c>
      <c r="F78" s="87" t="s">
        <v>97</v>
      </c>
      <c r="G78" s="87" t="s">
        <v>96</v>
      </c>
      <c r="H78" s="87" t="s">
        <v>97</v>
      </c>
      <c r="I78" s="87" t="s">
        <v>97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6"/>
      <c r="B79" s="84"/>
      <c r="C79" s="22" t="s">
        <v>100</v>
      </c>
      <c r="D79" s="86">
        <f>+D76-D77-D78</f>
        <v>21</v>
      </c>
      <c r="E79" s="22" t="s">
        <v>79</v>
      </c>
      <c r="F79" s="89" t="s">
        <v>101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6"/>
      <c r="B80" s="90"/>
      <c r="C80" s="22"/>
      <c r="D80" s="91"/>
      <c r="E80" s="22"/>
      <c r="F80" s="89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3.5" customHeight="1">
      <c r="A81" s="16"/>
      <c r="B81" s="16"/>
      <c r="C81" s="16"/>
      <c r="D81" s="16"/>
      <c r="E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26.25" customHeight="1">
      <c r="A82" s="16"/>
      <c r="B82" s="92" t="s">
        <v>24</v>
      </c>
      <c r="C82" s="52" t="s">
        <v>102</v>
      </c>
      <c r="D82" s="16"/>
      <c r="E82" s="16"/>
      <c r="G82" s="93" t="s">
        <v>103</v>
      </c>
      <c r="H82" s="87" t="s">
        <v>104</v>
      </c>
      <c r="I82" s="94" t="s">
        <v>105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2.75">
      <c r="A83" s="16"/>
      <c r="B83" s="95"/>
      <c r="C83" s="22" t="s">
        <v>106</v>
      </c>
      <c r="D83" s="55">
        <v>0.7</v>
      </c>
      <c r="E83" s="22" t="s">
        <v>107</v>
      </c>
      <c r="F83" s="16"/>
      <c r="G83" s="87">
        <v>0.7</v>
      </c>
      <c r="H83" s="87">
        <v>1</v>
      </c>
      <c r="I83" s="87">
        <v>1.4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2.75">
      <c r="A84" s="16"/>
      <c r="B84" s="16"/>
      <c r="C84" s="16"/>
      <c r="D84" s="16"/>
      <c r="E84" s="16"/>
      <c r="F84" s="16"/>
      <c r="G84" s="22" t="s">
        <v>108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2.75">
      <c r="A85" s="16"/>
      <c r="B85" s="16"/>
      <c r="C85" s="16"/>
      <c r="D85" s="16"/>
      <c r="E85" s="16"/>
      <c r="F85" s="16"/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2.75">
      <c r="A86" s="16"/>
      <c r="B86" s="84" t="s">
        <v>26</v>
      </c>
      <c r="C86" s="52" t="s">
        <v>109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2.75">
      <c r="A87" s="16"/>
      <c r="B87" s="84"/>
      <c r="C87" s="22" t="s">
        <v>110</v>
      </c>
      <c r="D87" s="96">
        <f>0.34*D83*G54*(D76-D70)</f>
        <v>0</v>
      </c>
      <c r="E87" s="16" t="s">
        <v>70</v>
      </c>
      <c r="F87" s="22" t="s">
        <v>111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2.75">
      <c r="A88" s="16"/>
      <c r="B88" s="84"/>
      <c r="C88" s="22" t="s">
        <v>112</v>
      </c>
      <c r="D88" s="96">
        <f>+G52*(D76-D70)</f>
        <v>0</v>
      </c>
      <c r="E88" s="16" t="s">
        <v>70</v>
      </c>
      <c r="F88" s="2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6.5">
      <c r="A89" s="16"/>
      <c r="B89" s="84"/>
      <c r="C89" s="22" t="s">
        <v>113</v>
      </c>
      <c r="D89" s="97">
        <f>(+D88+D87)</f>
        <v>0</v>
      </c>
      <c r="E89" s="16" t="s">
        <v>70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2.75">
      <c r="A90" s="16"/>
      <c r="B90" s="16"/>
      <c r="C90" s="16"/>
      <c r="D90" s="16"/>
      <c r="E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6"/>
      <c r="B91" s="16"/>
      <c r="C91" s="16"/>
      <c r="D91" s="16"/>
      <c r="E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2.75">
      <c r="A92" s="16"/>
      <c r="B92" s="98" t="s">
        <v>28</v>
      </c>
      <c r="C92" s="52" t="s">
        <v>114</v>
      </c>
      <c r="D92" s="16"/>
      <c r="E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6"/>
      <c r="B93" s="98"/>
      <c r="C93" s="22" t="s">
        <v>115</v>
      </c>
      <c r="D93" s="55">
        <v>0.95</v>
      </c>
      <c r="E93" s="22" t="s">
        <v>116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12.75">
      <c r="A94" s="16"/>
      <c r="B94" s="98"/>
      <c r="C94" s="22" t="s">
        <v>117</v>
      </c>
      <c r="D94" s="55">
        <v>0.6</v>
      </c>
      <c r="E94" s="22"/>
      <c r="F94" s="22" t="s">
        <v>118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6"/>
      <c r="B95" s="98"/>
      <c r="C95" s="22"/>
      <c r="D95" s="99"/>
      <c r="E95" s="22"/>
      <c r="F95" s="22" t="s">
        <v>119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6"/>
      <c r="B96" s="100"/>
      <c r="C96" s="22"/>
      <c r="D96" s="99"/>
      <c r="E96" s="22"/>
      <c r="F96" s="22" t="s">
        <v>120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6"/>
      <c r="B97" s="100"/>
      <c r="C97" s="22"/>
      <c r="D97" s="99"/>
      <c r="E97" s="22"/>
      <c r="F97" s="2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6"/>
      <c r="B98" s="100"/>
      <c r="D98" s="16"/>
      <c r="E98" s="16"/>
      <c r="F98" s="23" t="s">
        <v>121</v>
      </c>
      <c r="H98" s="23" t="s">
        <v>122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2.75">
      <c r="A99" s="16"/>
      <c r="B99" s="100"/>
      <c r="C99" s="16" t="s">
        <v>123</v>
      </c>
      <c r="D99" s="96">
        <f>+I26*(D$79-D$71)*D$72*24/(1000)</f>
        <v>0</v>
      </c>
      <c r="E99" s="16" t="s">
        <v>124</v>
      </c>
      <c r="F99" s="101">
        <f>+IF(D$106=0,"",D99/D$106)</f>
      </c>
      <c r="G99" s="16"/>
      <c r="H99" s="96">
        <f>+D99/10</f>
        <v>0</v>
      </c>
      <c r="I99" s="22" t="s">
        <v>125</v>
      </c>
      <c r="J99" s="16"/>
      <c r="K99" s="16"/>
      <c r="L99" s="16" t="str">
        <f>+C99</f>
        <v>Toiture </v>
      </c>
      <c r="M99" s="102">
        <f>+F99</f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6"/>
      <c r="B100" s="100"/>
      <c r="C100" s="16" t="s">
        <v>126</v>
      </c>
      <c r="D100" s="96">
        <f>+(I22+I36+I38+I40)*(D$79-D$71)*D$72*24/(1000)</f>
        <v>0</v>
      </c>
      <c r="E100" s="16" t="s">
        <v>124</v>
      </c>
      <c r="F100" s="101">
        <f>+IF(D$106=0,"",D100/D$106)</f>
      </c>
      <c r="G100" s="16"/>
      <c r="H100" s="96">
        <f>+D100/10</f>
        <v>0</v>
      </c>
      <c r="I100" s="22" t="s">
        <v>125</v>
      </c>
      <c r="J100" s="16"/>
      <c r="K100" s="16"/>
      <c r="L100" s="16" t="str">
        <f>+C100</f>
        <v>Murs</v>
      </c>
      <c r="M100" s="102">
        <f>+F100</f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6"/>
      <c r="B101" s="100"/>
      <c r="C101" s="16" t="s">
        <v>127</v>
      </c>
      <c r="D101" s="96">
        <f>+(I17+I20)*(D$79-D$71)*D$72*24/(1000)</f>
        <v>0</v>
      </c>
      <c r="E101" s="16" t="s">
        <v>124</v>
      </c>
      <c r="F101" s="101">
        <f>+IF(D$106=0,"",D101/D$106)</f>
      </c>
      <c r="G101" s="16"/>
      <c r="H101" s="96">
        <f>+D101/10</f>
        <v>0</v>
      </c>
      <c r="I101" s="22" t="s">
        <v>125</v>
      </c>
      <c r="J101" s="16"/>
      <c r="K101" s="16"/>
      <c r="L101" s="16" t="s">
        <v>127</v>
      </c>
      <c r="M101" s="102">
        <f>+F101</f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6"/>
      <c r="B102" s="100"/>
      <c r="C102" s="16" t="s">
        <v>128</v>
      </c>
      <c r="D102" s="96">
        <f>+(I28+I30+I32+I34)*(D$79-D$71)*D$72*24/(1000)</f>
        <v>0</v>
      </c>
      <c r="E102" s="16" t="s">
        <v>124</v>
      </c>
      <c r="F102" s="101">
        <f>+IF(D$106=0,"",D102/D$106)</f>
      </c>
      <c r="G102" s="16"/>
      <c r="H102" s="96">
        <f>+D102/10</f>
        <v>0</v>
      </c>
      <c r="I102" s="22" t="s">
        <v>125</v>
      </c>
      <c r="J102" s="16"/>
      <c r="K102" s="16"/>
      <c r="L102" s="16" t="str">
        <f>+C102</f>
        <v>Planchers</v>
      </c>
      <c r="M102" s="102">
        <f>+F102</f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6"/>
      <c r="B103" s="100"/>
      <c r="C103" s="16" t="s">
        <v>102</v>
      </c>
      <c r="D103" s="96">
        <f>+(0.34*D83*G54*D94)*(D$79-D$71)*D$72*24/(1000)</f>
        <v>0</v>
      </c>
      <c r="E103" s="16" t="s">
        <v>124</v>
      </c>
      <c r="F103" s="101">
        <f>+IF(D$106=0,"",D103/D$106)</f>
      </c>
      <c r="G103" s="16"/>
      <c r="H103" s="96">
        <f>+D103/10</f>
        <v>0</v>
      </c>
      <c r="I103" s="22" t="s">
        <v>125</v>
      </c>
      <c r="J103" s="16"/>
      <c r="K103" s="16"/>
      <c r="L103" s="16" t="str">
        <f>+C103</f>
        <v>Ventilation</v>
      </c>
      <c r="M103" s="102">
        <f>+F103</f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6"/>
      <c r="B104" s="100"/>
      <c r="C104" s="16" t="s">
        <v>129</v>
      </c>
      <c r="D104" s="96">
        <f>+SUM(D99:D103)*(1/D93-1)</f>
        <v>0</v>
      </c>
      <c r="E104" s="16" t="s">
        <v>124</v>
      </c>
      <c r="F104" s="101">
        <f>+IF(D$106=0,"",D104/D$106)</f>
      </c>
      <c r="G104" s="16"/>
      <c r="H104" s="96">
        <f>+D104/10</f>
        <v>0</v>
      </c>
      <c r="I104" s="22" t="s">
        <v>125</v>
      </c>
      <c r="J104" s="16"/>
      <c r="K104" s="16"/>
      <c r="L104" s="16" t="s">
        <v>130</v>
      </c>
      <c r="M104" s="102">
        <f>+F104</f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6"/>
      <c r="B105" s="100"/>
      <c r="C105" s="16"/>
      <c r="D105" s="103"/>
      <c r="E105" s="16"/>
      <c r="F105" s="102"/>
      <c r="G105" s="16"/>
      <c r="H105" s="103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6"/>
      <c r="B106" s="95"/>
      <c r="C106" s="56" t="s">
        <v>131</v>
      </c>
      <c r="D106" s="96">
        <f>+SUM(D99:D104)</f>
        <v>0</v>
      </c>
      <c r="E106" s="16" t="s">
        <v>124</v>
      </c>
      <c r="F106" s="101">
        <f>+SUM(F99:F104)</f>
        <v>0</v>
      </c>
      <c r="G106" s="16"/>
      <c r="H106" s="96">
        <f>+SUM(H99:H104)</f>
        <v>0</v>
      </c>
      <c r="I106" s="22" t="s">
        <v>125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26" spans="3:5" ht="12.75">
      <c r="C126" s="104" t="s">
        <v>132</v>
      </c>
      <c r="E126" s="105" t="s">
        <v>133</v>
      </c>
    </row>
    <row r="127" spans="3:5" ht="12.75">
      <c r="C127" s="106" t="s">
        <v>134</v>
      </c>
      <c r="E127" s="105" t="s">
        <v>135</v>
      </c>
    </row>
  </sheetData>
  <mergeCells count="70">
    <mergeCell ref="B13:B14"/>
    <mergeCell ref="D14:G14"/>
    <mergeCell ref="H14:I14"/>
    <mergeCell ref="B17:B19"/>
    <mergeCell ref="C17:C19"/>
    <mergeCell ref="G17:G19"/>
    <mergeCell ref="H17:H19"/>
    <mergeCell ref="I17:I19"/>
    <mergeCell ref="B20:B21"/>
    <mergeCell ref="C20:C21"/>
    <mergeCell ref="G20:G21"/>
    <mergeCell ref="H20:H21"/>
    <mergeCell ref="I20:I21"/>
    <mergeCell ref="B22:B25"/>
    <mergeCell ref="C22:C25"/>
    <mergeCell ref="G22:G25"/>
    <mergeCell ref="H22:H25"/>
    <mergeCell ref="I22:I25"/>
    <mergeCell ref="B26:B27"/>
    <mergeCell ref="C26:C27"/>
    <mergeCell ref="G26:G27"/>
    <mergeCell ref="H26:H27"/>
    <mergeCell ref="I26:I27"/>
    <mergeCell ref="B28:B29"/>
    <mergeCell ref="C28:C29"/>
    <mergeCell ref="G28:G29"/>
    <mergeCell ref="H28:H29"/>
    <mergeCell ref="I28:I29"/>
    <mergeCell ref="B30:B31"/>
    <mergeCell ref="C30:C31"/>
    <mergeCell ref="G30:G31"/>
    <mergeCell ref="H30:H31"/>
    <mergeCell ref="I30:I31"/>
    <mergeCell ref="B32:B33"/>
    <mergeCell ref="C32:C33"/>
    <mergeCell ref="G32:G33"/>
    <mergeCell ref="H32:H33"/>
    <mergeCell ref="I32:I33"/>
    <mergeCell ref="B34:B35"/>
    <mergeCell ref="C34:C35"/>
    <mergeCell ref="G34:G35"/>
    <mergeCell ref="H34:H35"/>
    <mergeCell ref="I34:I35"/>
    <mergeCell ref="G46:H46"/>
    <mergeCell ref="B47:B50"/>
    <mergeCell ref="C47:C50"/>
    <mergeCell ref="G47:H50"/>
    <mergeCell ref="D52:F52"/>
    <mergeCell ref="G52:H52"/>
    <mergeCell ref="D53:F53"/>
    <mergeCell ref="G53:H53"/>
    <mergeCell ref="D54:F54"/>
    <mergeCell ref="G54:H54"/>
    <mergeCell ref="D55:F55"/>
    <mergeCell ref="G55:H55"/>
    <mergeCell ref="B56:B58"/>
    <mergeCell ref="C56:C58"/>
    <mergeCell ref="G56:H56"/>
    <mergeCell ref="D57:F57"/>
    <mergeCell ref="G57:H57"/>
    <mergeCell ref="D58:F58"/>
    <mergeCell ref="G58:H58"/>
    <mergeCell ref="D59:F59"/>
    <mergeCell ref="G59:H59"/>
    <mergeCell ref="D60:F60"/>
    <mergeCell ref="G60:H60"/>
    <mergeCell ref="B64:B72"/>
    <mergeCell ref="B75:B79"/>
    <mergeCell ref="B86:B89"/>
    <mergeCell ref="B92:B95"/>
  </mergeCell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D48"/>
  <sheetViews>
    <sheetView showGridLines="0" workbookViewId="0" topLeftCell="A1">
      <selection activeCell="C35" sqref="C35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136</v>
      </c>
    </row>
    <row r="4" ht="12.75">
      <c r="B4" t="s">
        <v>137</v>
      </c>
    </row>
    <row r="8" spans="2:3" ht="12.75">
      <c r="B8" s="107" t="s">
        <v>138</v>
      </c>
      <c r="C8" s="108" t="s">
        <v>139</v>
      </c>
    </row>
    <row r="10" spans="2:4" ht="12.75">
      <c r="B10" t="s">
        <v>140</v>
      </c>
      <c r="C10" s="109">
        <v>6</v>
      </c>
      <c r="D10" t="s">
        <v>141</v>
      </c>
    </row>
    <row r="11" spans="2:4" ht="12.75">
      <c r="B11" t="s">
        <v>142</v>
      </c>
      <c r="C11" s="109">
        <v>3</v>
      </c>
      <c r="D11" t="s">
        <v>141</v>
      </c>
    </row>
    <row r="12" spans="2:4" ht="12.75">
      <c r="B12" t="s">
        <v>143</v>
      </c>
      <c r="C12" s="109">
        <v>1.5</v>
      </c>
      <c r="D12" t="s">
        <v>141</v>
      </c>
    </row>
    <row r="13" ht="12.75">
      <c r="C13" s="110"/>
    </row>
    <row r="14" spans="2:4" ht="12.75">
      <c r="B14" t="s">
        <v>144</v>
      </c>
      <c r="C14" s="109">
        <v>2.5</v>
      </c>
      <c r="D14" t="s">
        <v>141</v>
      </c>
    </row>
    <row r="15" spans="2:4" ht="12.75">
      <c r="B15" t="s">
        <v>145</v>
      </c>
      <c r="C15" s="109">
        <v>1.5</v>
      </c>
      <c r="D15" t="s">
        <v>141</v>
      </c>
    </row>
    <row r="16" ht="12.75">
      <c r="C16" s="110"/>
    </row>
    <row r="17" spans="2:4" ht="12.75">
      <c r="B17" t="s">
        <v>146</v>
      </c>
      <c r="C17" s="109">
        <v>2.2</v>
      </c>
      <c r="D17" t="s">
        <v>141</v>
      </c>
    </row>
    <row r="18" spans="2:4" ht="12.75">
      <c r="B18" t="s">
        <v>147</v>
      </c>
      <c r="C18" s="109">
        <v>1.8</v>
      </c>
      <c r="D18" t="s">
        <v>141</v>
      </c>
    </row>
    <row r="19" spans="2:4" ht="12.75">
      <c r="B19" t="s">
        <v>148</v>
      </c>
      <c r="C19" s="109">
        <v>1.7</v>
      </c>
      <c r="D19" t="s">
        <v>141</v>
      </c>
    </row>
    <row r="20" spans="2:4" ht="12.75">
      <c r="B20" t="s">
        <v>149</v>
      </c>
      <c r="C20" s="109">
        <v>0.45</v>
      </c>
      <c r="D20" t="s">
        <v>141</v>
      </c>
    </row>
    <row r="21" spans="2:4" ht="12.75">
      <c r="B21" t="s">
        <v>150</v>
      </c>
      <c r="C21" s="109">
        <v>1.8</v>
      </c>
      <c r="D21" t="s">
        <v>141</v>
      </c>
    </row>
    <row r="22" spans="2:4" ht="12.75">
      <c r="B22" t="s">
        <v>151</v>
      </c>
      <c r="C22" s="109">
        <v>0.5</v>
      </c>
      <c r="D22" t="s">
        <v>141</v>
      </c>
    </row>
    <row r="23" spans="2:4" ht="12.75">
      <c r="B23" t="s">
        <v>152</v>
      </c>
      <c r="C23" s="109">
        <f>ROUND(1/(0.17+0.3/3.49),1)</f>
        <v>3.9</v>
      </c>
      <c r="D23" t="s">
        <v>141</v>
      </c>
    </row>
    <row r="24" spans="2:4" ht="12.75">
      <c r="B24" t="s">
        <v>153</v>
      </c>
      <c r="C24" s="109">
        <f>ROUND(1/(0.17+0.4/3.49),1)</f>
        <v>3.5</v>
      </c>
      <c r="D24" t="s">
        <v>141</v>
      </c>
    </row>
    <row r="25" spans="2:4" ht="12.75">
      <c r="B25" t="s">
        <v>154</v>
      </c>
      <c r="C25" s="109">
        <f>ROUND(1/(0.17+0.5/3.49),1)</f>
        <v>3.2</v>
      </c>
      <c r="D25" t="s">
        <v>141</v>
      </c>
    </row>
    <row r="26" spans="2:4" ht="12.75">
      <c r="B26" t="s">
        <v>155</v>
      </c>
      <c r="C26" s="109">
        <f>ROUND(1/(0.17+0.6/3.49),1)</f>
        <v>2.9</v>
      </c>
      <c r="D26" t="s">
        <v>141</v>
      </c>
    </row>
    <row r="27" spans="2:4" ht="12.75">
      <c r="B27" t="s">
        <v>156</v>
      </c>
      <c r="C27" s="109">
        <f>ROUND(1/(0.17+0.25/0.19),1)</f>
        <v>0.7</v>
      </c>
      <c r="D27" t="s">
        <v>141</v>
      </c>
    </row>
    <row r="28" spans="2:4" ht="12.75">
      <c r="B28" t="s">
        <v>157</v>
      </c>
      <c r="C28" s="109">
        <f>ROUND(1/(0.17+0.3/0.19),1)</f>
        <v>0.6</v>
      </c>
      <c r="D28" t="s">
        <v>141</v>
      </c>
    </row>
    <row r="29" spans="2:4" ht="12.75">
      <c r="B29" t="s">
        <v>158</v>
      </c>
      <c r="C29" s="109">
        <f>ROUND(1/(0.17+0.35/0.19),1)</f>
        <v>0.5</v>
      </c>
      <c r="D29" t="s">
        <v>141</v>
      </c>
    </row>
    <row r="30" ht="12.75">
      <c r="C30" s="110"/>
    </row>
    <row r="31" spans="2:4" ht="12.75">
      <c r="B31" t="s">
        <v>159</v>
      </c>
      <c r="C31" s="109">
        <v>2.8</v>
      </c>
      <c r="D31" t="s">
        <v>141</v>
      </c>
    </row>
    <row r="32" spans="2:4" ht="12.75">
      <c r="B32" t="s">
        <v>160</v>
      </c>
      <c r="C32" s="109">
        <v>0.45</v>
      </c>
      <c r="D32" t="s">
        <v>141</v>
      </c>
    </row>
    <row r="33" spans="2:4" ht="12.75">
      <c r="B33" t="s">
        <v>161</v>
      </c>
      <c r="C33" s="109">
        <v>0.6</v>
      </c>
      <c r="D33" t="s">
        <v>141</v>
      </c>
    </row>
    <row r="34" spans="2:4" ht="12.75">
      <c r="B34" t="s">
        <v>162</v>
      </c>
      <c r="C34" s="109">
        <v>0.45</v>
      </c>
      <c r="D34" t="s">
        <v>141</v>
      </c>
    </row>
    <row r="35" spans="2:4" ht="12.75">
      <c r="B35" t="s">
        <v>163</v>
      </c>
      <c r="C35" s="109">
        <v>0.37</v>
      </c>
      <c r="D35" t="s">
        <v>141</v>
      </c>
    </row>
    <row r="36" spans="2:4" ht="12.75">
      <c r="B36" t="s">
        <v>164</v>
      </c>
      <c r="C36" s="109">
        <v>1.7</v>
      </c>
      <c r="D36" t="s">
        <v>141</v>
      </c>
    </row>
    <row r="37" spans="2:4" ht="12.75">
      <c r="B37" t="s">
        <v>165</v>
      </c>
      <c r="C37" s="109">
        <v>0.4</v>
      </c>
      <c r="D37" t="s">
        <v>141</v>
      </c>
    </row>
    <row r="38" spans="2:4" ht="12.75">
      <c r="B38" t="s">
        <v>166</v>
      </c>
      <c r="C38" s="109">
        <v>2.6</v>
      </c>
      <c r="D38" t="s">
        <v>141</v>
      </c>
    </row>
    <row r="39" spans="2:4" ht="12.75">
      <c r="B39" t="s">
        <v>167</v>
      </c>
      <c r="C39" s="109">
        <v>0.4</v>
      </c>
      <c r="D39" t="s">
        <v>141</v>
      </c>
    </row>
    <row r="40" ht="12.75">
      <c r="C40" s="110"/>
    </row>
    <row r="41" spans="2:4" ht="12.75">
      <c r="B41" t="s">
        <v>168</v>
      </c>
      <c r="C41" s="109">
        <v>2</v>
      </c>
      <c r="D41" t="s">
        <v>141</v>
      </c>
    </row>
    <row r="42" spans="2:4" ht="12.75">
      <c r="B42" t="s">
        <v>169</v>
      </c>
      <c r="C42" s="109">
        <v>3.2</v>
      </c>
      <c r="D42" t="s">
        <v>141</v>
      </c>
    </row>
    <row r="43" spans="2:4" ht="12.75">
      <c r="B43" t="s">
        <v>170</v>
      </c>
      <c r="C43" s="109">
        <v>0.7</v>
      </c>
      <c r="D43" t="s">
        <v>141</v>
      </c>
    </row>
    <row r="44" spans="2:4" ht="12.75">
      <c r="B44" t="s">
        <v>171</v>
      </c>
      <c r="C44" s="109">
        <v>0.9</v>
      </c>
      <c r="D44" t="s">
        <v>141</v>
      </c>
    </row>
    <row r="47" ht="12.75">
      <c r="C47" s="105" t="s">
        <v>133</v>
      </c>
    </row>
    <row r="48" ht="12.75">
      <c r="C48" s="105" t="s">
        <v>135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2"/>
  <sheetViews>
    <sheetView showGridLines="0" workbookViewId="0" topLeftCell="A1">
      <selection activeCell="A3" sqref="A3"/>
    </sheetView>
  </sheetViews>
  <sheetFormatPr defaultColWidth="11.421875" defaultRowHeight="12.75"/>
  <sheetData>
    <row r="1" spans="1:5" ht="12.75">
      <c r="A1" t="s">
        <v>77</v>
      </c>
      <c r="B1" s="111" t="s">
        <v>172</v>
      </c>
      <c r="D1" t="s">
        <v>173</v>
      </c>
      <c r="E1">
        <v>1</v>
      </c>
    </row>
    <row r="2" spans="1:2" ht="12.75">
      <c r="A2" t="s">
        <v>81</v>
      </c>
      <c r="B2">
        <v>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climat04</cp:lastModifiedBy>
  <cp:lastPrinted>2007-05-24T12:48:32Z</cp:lastPrinted>
  <dcterms:created xsi:type="dcterms:W3CDTF">2001-06-22T09:14:21Z</dcterms:created>
  <dcterms:modified xsi:type="dcterms:W3CDTF">2007-01-15T13:07:14Z</dcterms:modified>
  <cp:category/>
  <cp:version/>
  <cp:contentType/>
  <cp:contentStatus/>
  <cp:revision>1</cp:revision>
</cp:coreProperties>
</file>